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3"/>
  <workbookPr defaultThemeVersion="166925"/>
  <mc:AlternateContent xmlns:mc="http://schemas.openxmlformats.org/markup-compatibility/2006">
    <mc:Choice Requires="x15">
      <x15ac:absPath xmlns:x15ac="http://schemas.microsoft.com/office/spreadsheetml/2010/11/ac" url="/Users/omasri/Desktop/"/>
    </mc:Choice>
  </mc:AlternateContent>
  <xr:revisionPtr revIDLastSave="0" documentId="13_ncr:1_{1C5C5D1B-3ED1-934A-B704-F8FD1D4314A9}" xr6:coauthVersionLast="46" xr6:coauthVersionMax="46" xr10:uidLastSave="{00000000-0000-0000-0000-000000000000}"/>
  <bookViews>
    <workbookView xWindow="4780" yWindow="1320" windowWidth="27580" windowHeight="20460" activeTab="9" xr2:uid="{F8155B48-34BE-DB48-AD27-F4BA938F23C0}"/>
  </bookViews>
  <sheets>
    <sheet name="Role" sheetId="6" r:id="rId1"/>
    <sheet name="grant role" sheetId="8" r:id="rId2"/>
    <sheet name="datasource" sheetId="2" r:id="rId3"/>
    <sheet name="datasource credential" sheetId="5" r:id="rId4"/>
    <sheet name="datasource credential grant" sheetId="7" r:id="rId5"/>
    <sheet name="ssh login" sheetId="3" r:id="rId6"/>
    <sheet name="remote desktop" sheetId="4" r:id="rId7"/>
    <sheet name="ip resource" sheetId="10" r:id="rId8"/>
    <sheet name="secret" sheetId="9" r:id="rId9"/>
    <sheet name="requestable grant" sheetId="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0" l="1"/>
  <c r="D6" i="10"/>
  <c r="K9" i="9"/>
  <c r="K8" i="9"/>
  <c r="K7" i="9"/>
  <c r="K6" i="9"/>
  <c r="J9" i="9"/>
  <c r="J8" i="9"/>
  <c r="J6" i="9"/>
  <c r="J7" i="9"/>
  <c r="O7" i="4"/>
  <c r="N7" i="4"/>
  <c r="M7" i="4"/>
  <c r="L7" i="4"/>
  <c r="K7" i="4"/>
  <c r="P7" i="4" s="1"/>
  <c r="O6" i="4"/>
  <c r="N6" i="4"/>
  <c r="M6" i="4"/>
  <c r="L6" i="4"/>
  <c r="K6" i="4"/>
  <c r="P6" i="4" s="1"/>
  <c r="K8" i="4"/>
  <c r="P8" i="4" s="1"/>
  <c r="Q8" i="4"/>
  <c r="O8" i="4"/>
  <c r="N8" i="4"/>
  <c r="M8" i="4"/>
  <c r="L8" i="4"/>
  <c r="Q7" i="4"/>
  <c r="Q6" i="4"/>
  <c r="I7" i="3" l="1"/>
  <c r="I6" i="3"/>
  <c r="H7" i="3"/>
  <c r="H6" i="3"/>
  <c r="H10" i="1"/>
  <c r="H9" i="1"/>
  <c r="D8" i="8"/>
  <c r="C8" i="8"/>
  <c r="D7" i="8"/>
  <c r="C7" i="8"/>
  <c r="D6" i="8"/>
  <c r="C6" i="8"/>
  <c r="E7" i="7"/>
  <c r="D7" i="7"/>
  <c r="E6" i="7"/>
  <c r="D6" i="7"/>
  <c r="J9" i="6"/>
  <c r="H9" i="6"/>
  <c r="G9" i="6"/>
  <c r="F9" i="6"/>
  <c r="I9" i="6" s="1"/>
  <c r="J8" i="6"/>
  <c r="H8" i="6"/>
  <c r="G8" i="6"/>
  <c r="F8" i="6"/>
  <c r="I8" i="6" s="1"/>
  <c r="I7" i="5"/>
  <c r="G7" i="5"/>
  <c r="F7" i="5"/>
  <c r="N7" i="2"/>
  <c r="L7" i="2"/>
  <c r="K7" i="2" s="1"/>
  <c r="J7" i="2"/>
  <c r="N6" i="2"/>
  <c r="L6" i="2"/>
  <c r="K6" i="2" s="1"/>
  <c r="J6" i="2"/>
  <c r="H7" i="5" l="1"/>
  <c r="M6" i="2"/>
  <c r="M7" i="2"/>
  <c r="H8" i="1"/>
  <c r="H7" i="1"/>
  <c r="H6" i="1"/>
</calcChain>
</file>

<file path=xl/sharedStrings.xml><?xml version="1.0" encoding="utf-8"?>
<sst xmlns="http://schemas.openxmlformats.org/spreadsheetml/2006/main" count="242" uniqueCount="159">
  <si>
    <t>resource name</t>
  </si>
  <si>
    <t>grantee</t>
  </si>
  <si>
    <t>resource type</t>
  </si>
  <si>
    <t>MyRDP</t>
  </si>
  <si>
    <t>resource login</t>
  </si>
  <si>
    <t>privileges</t>
  </si>
  <si>
    <t>policy</t>
  </si>
  <si>
    <t>desc</t>
  </si>
  <si>
    <t>SSH,SFTP</t>
  </si>
  <si>
    <t>mygranteeroleoruser</t>
  </si>
  <si>
    <t>default_resource_policy</t>
  </si>
  <si>
    <t>desc1</t>
  </si>
  <si>
    <t>SCRIPT</t>
  </si>
  <si>
    <t>SSH LOGIN</t>
  </si>
  <si>
    <t>REMOTE DESKTOP</t>
  </si>
  <si>
    <t>MySSH</t>
  </si>
  <si>
    <t>RDP,DOWNLOAD,UPLOAD,FETCH CLIPBOARD,SEND CLIPBOARD</t>
  </si>
  <si>
    <t>ROLE</t>
  </si>
  <si>
    <t>default_role_resource_policy</t>
  </si>
  <si>
    <t>Datasource Name</t>
  </si>
  <si>
    <t>Type</t>
  </si>
  <si>
    <t>Driver Name</t>
  </si>
  <si>
    <t>Host</t>
  </si>
  <si>
    <t>Port Number</t>
  </si>
  <si>
    <t>Default Database</t>
  </si>
  <si>
    <t>DB username</t>
  </si>
  <si>
    <t>DB password</t>
  </si>
  <si>
    <t>Reset days</t>
  </si>
  <si>
    <t>CREATE STATEMENT</t>
  </si>
  <si>
    <t>DROP STATEMENT</t>
  </si>
  <si>
    <t>ORACLE</t>
  </si>
  <si>
    <t>oracle11204</t>
  </si>
  <si>
    <t>MyOracleDS</t>
  </si>
  <si>
    <t>192.168.20.123</t>
  </si>
  <si>
    <t>orcl</t>
  </si>
  <si>
    <t>system</t>
  </si>
  <si>
    <r>
      <t xml:space="preserve">Add new datasources credentials per database </t>
    </r>
    <r>
      <rPr>
        <b/>
        <i/>
        <sz val="10"/>
        <color rgb="FF0000FF"/>
        <rFont val="Calibri"/>
        <family val="2"/>
        <scheme val="minor"/>
      </rPr>
      <t>schema</t>
    </r>
    <r>
      <rPr>
        <i/>
        <sz val="10"/>
        <color rgb="FF0000FF"/>
        <rFont val="Calibri"/>
        <family val="2"/>
        <scheme val="minor"/>
      </rPr>
      <t xml:space="preserve"> name.</t>
    </r>
  </si>
  <si>
    <t>The provided DB user must have privilege to SELECT, INSERT, UPDATE, DELETE on the database.</t>
  </si>
  <si>
    <t>Catalog SQL:</t>
  </si>
  <si>
    <t>select * from SYS.CREDENTIALS</t>
  </si>
  <si>
    <t>MyDS</t>
  </si>
  <si>
    <t>DSNAme</t>
  </si>
  <si>
    <t>dbusername</t>
  </si>
  <si>
    <t>mypassword</t>
  </si>
  <si>
    <t>30</t>
  </si>
  <si>
    <t>Mamori Roles</t>
  </si>
  <si>
    <t xml:space="preserve">Role type='AD' indicates that the role is associated with an Active Directory (AD) group. This type of role allows administrators to manage the user privileges for the Mamori connection policy and Mamori access policy. </t>
  </si>
  <si>
    <t>Role type='Mamori'  is the role created in Mamori associated with credentials and permission to database objects</t>
  </si>
  <si>
    <r>
      <t xml:space="preserve">Add 3 new mamori roles (view and modify and approve) per database </t>
    </r>
    <r>
      <rPr>
        <b/>
        <i/>
        <sz val="10"/>
        <color rgb="FF0000FF"/>
        <rFont val="Calibri"/>
        <family val="2"/>
        <scheme val="minor"/>
      </rPr>
      <t>schema</t>
    </r>
    <r>
      <rPr>
        <i/>
        <sz val="10"/>
        <color rgb="FF0000FF"/>
        <rFont val="Calibri"/>
        <family val="2"/>
        <scheme val="minor"/>
      </rPr>
      <t xml:space="preserve"> name with the naming convention like &lt;datasource&gt;_&lt;datasource credential&gt;_[view|modify|approve]</t>
    </r>
  </si>
  <si>
    <t>select * from SYS.SYSROLES where isdef = 'Y'</t>
  </si>
  <si>
    <t>Role Name</t>
  </si>
  <si>
    <t>AD Group CN</t>
  </si>
  <si>
    <t>Priority</t>
  </si>
  <si>
    <t>Role Type</t>
  </si>
  <si>
    <t>N/A</t>
  </si>
  <si>
    <t>Mamori</t>
  </si>
  <si>
    <t>role1</t>
  </si>
  <si>
    <t>role2</t>
  </si>
  <si>
    <t>Grant Credential</t>
  </si>
  <si>
    <r>
      <t xml:space="preserve">Grant mamori roles to the associated datasource credentials. </t>
    </r>
    <r>
      <rPr>
        <i/>
        <sz val="10"/>
        <color rgb="FFFF0000"/>
        <rFont val="Calibri"/>
        <family val="2"/>
        <scheme val="minor"/>
      </rPr>
      <t>VIEW only.</t>
    </r>
  </si>
  <si>
    <t>select * from SYS.USER_PERMISSIONS where permissiontype = 'CREDENTIAL USAGE'</t>
  </si>
  <si>
    <t>Datasource</t>
  </si>
  <si>
    <t>credential</t>
  </si>
  <si>
    <t>grantee (user or role)</t>
  </si>
  <si>
    <t>GRANT STATEMENT</t>
  </si>
  <si>
    <t>REVOKE STATEMENT</t>
  </si>
  <si>
    <t>DS1</t>
  </si>
  <si>
    <t>DS2</t>
  </si>
  <si>
    <t>myuser</t>
  </si>
  <si>
    <t>myrole</t>
  </si>
  <si>
    <t>Datasources Credentials</t>
  </si>
  <si>
    <t>Grant role to users</t>
  </si>
  <si>
    <t>Grant mamori roles  to the AD users.</t>
  </si>
  <si>
    <t>Role name</t>
  </si>
  <si>
    <t>AD username</t>
  </si>
  <si>
    <t>ROLE1</t>
  </si>
  <si>
    <t>ROLE2</t>
  </si>
  <si>
    <t>user1</t>
  </si>
  <si>
    <t>DATASOURCE</t>
  </si>
  <si>
    <t>seed01</t>
  </si>
  <si>
    <t>CREDENTIAL USAGE</t>
  </si>
  <si>
    <t>default_db_resource_policy</t>
  </si>
  <si>
    <t>HTTP RESOURCE</t>
  </si>
  <si>
    <t>MySite</t>
  </si>
  <si>
    <t>HTTP ACCESS</t>
  </si>
  <si>
    <t>default_web_resource_policy</t>
  </si>
  <si>
    <t>credential_reference</t>
  </si>
  <si>
    <t>name</t>
  </si>
  <si>
    <t>host</t>
  </si>
  <si>
    <t>port</t>
  </si>
  <si>
    <t>user</t>
  </si>
  <si>
    <t>password</t>
  </si>
  <si>
    <t>root</t>
  </si>
  <si>
    <t>rootpw</t>
  </si>
  <si>
    <t>sshkey</t>
  </si>
  <si>
    <t>localhost</t>
  </si>
  <si>
    <t>theme</t>
  </si>
  <si>
    <t>afterglow</t>
  </si>
  <si>
    <t>sshwithpw</t>
  </si>
  <si>
    <t>sshwithkey</t>
  </si>
  <si>
    <t>SSH Logins</t>
  </si>
  <si>
    <t>Create SSH Logins</t>
  </si>
  <si>
    <t>select * from "SYS"."SSH_LOGINS"</t>
  </si>
  <si>
    <t>Remote Desktop</t>
  </si>
  <si>
    <t>SELECT * FROM "SYS"."REMOTE_DESKTOPS"</t>
  </si>
  <si>
    <t>options1</t>
  </si>
  <si>
    <t>options2</t>
  </si>
  <si>
    <t>options3</t>
  </si>
  <si>
    <t>options4</t>
  </si>
  <si>
    <t>options5</t>
  </si>
  <si>
    <t>protocol</t>
  </si>
  <si>
    <t>rdp</t>
  </si>
  <si>
    <t>vnc</t>
  </si>
  <si>
    <t>credentials entered</t>
  </si>
  <si>
    <t>domain</t>
  </si>
  <si>
    <t>record</t>
  </si>
  <si>
    <t>MYDOMAIN</t>
  </si>
  <si>
    <t>CREATE</t>
  </si>
  <si>
    <t>DROP</t>
  </si>
  <si>
    <t>TEST01</t>
  </si>
  <si>
    <t>10.20.23.1</t>
  </si>
  <si>
    <t>omasri</t>
  </si>
  <si>
    <t>Mamori2022</t>
  </si>
  <si>
    <t>SECRETS</t>
  </si>
  <si>
    <t>Create SECRETS</t>
  </si>
  <si>
    <t>thename</t>
  </si>
  <si>
    <t>username</t>
  </si>
  <si>
    <t>hostname</t>
  </si>
  <si>
    <t>secret</t>
  </si>
  <si>
    <t>alert</t>
  </si>
  <si>
    <t>description</t>
  </si>
  <si>
    <t>expiration alert date</t>
  </si>
  <si>
    <t>expiration date</t>
  </si>
  <si>
    <t>theuser</t>
  </si>
  <si>
    <t>thehost</t>
  </si>
  <si>
    <t>thevalue</t>
  </si>
  <si>
    <t>2025-06-01 00:00</t>
  </si>
  <si>
    <t>2026-06-01 00:00</t>
  </si>
  <si>
    <t>thealert</t>
  </si>
  <si>
    <t>desc2</t>
  </si>
  <si>
    <t>thename2</t>
  </si>
  <si>
    <t>theuser2</t>
  </si>
  <si>
    <t>thehost2</t>
  </si>
  <si>
    <t>ssh</t>
  </si>
  <si>
    <t>db</t>
  </si>
  <si>
    <t>Catalog SQL: SELECT * FROM "SYS"."SECRETS"</t>
  </si>
  <si>
    <t>IP RESOURCE</t>
  </si>
  <si>
    <t>Create IP RESOURCE</t>
  </si>
  <si>
    <t>crdr</t>
  </si>
  <si>
    <t>ports</t>
  </si>
  <si>
    <t>10.0.0.0/16</t>
  </si>
  <si>
    <t>22,80,443</t>
  </si>
  <si>
    <t>TESTNAME</t>
  </si>
  <si>
    <t>Datasources</t>
  </si>
  <si>
    <t>Create Datasources</t>
  </si>
  <si>
    <t>select * from "SYS"."DATASOURCES"</t>
  </si>
  <si>
    <t>Requestable Grant</t>
  </si>
  <si>
    <t>Make a resource requestable. Fill in the green values</t>
  </si>
  <si>
    <t>select * from SYS.REQUESTABLE_RESOURCES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</si>
</sst>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b/>
      <sz val="12"/>
      <color theme="0"/>
      <name val="Calibri"/>
      <family val="2"/>
      <scheme val="minor"/>
    </font>
    <font>
      <sz val="11"/>
      <color rgb="FF000000"/>
      <name val="Menlo"/>
      <family val="2"/>
    </font>
    <font>
      <sz val="11"/>
      <color rgb="FF000000"/>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10"/>
      <color theme="1"/>
      <name val="Calibri"/>
      <family val="2"/>
      <charset val="222"/>
      <scheme val="minor"/>
    </font>
    <font>
      <b/>
      <sz val="14"/>
      <color theme="1"/>
      <name val="Calibri"/>
      <family val="2"/>
      <scheme val="minor"/>
    </font>
    <font>
      <i/>
      <sz val="10"/>
      <color rgb="FF0000FF"/>
      <name val="Calibri"/>
      <family val="2"/>
      <scheme val="minor"/>
    </font>
    <font>
      <b/>
      <i/>
      <sz val="10"/>
      <color rgb="FF0000FF"/>
      <name val="Calibri"/>
      <family val="2"/>
      <scheme val="minor"/>
    </font>
    <font>
      <sz val="10"/>
      <color theme="5" tint="-0.499984740745262"/>
      <name val="Calibri"/>
      <family val="2"/>
      <scheme val="minor"/>
    </font>
    <font>
      <i/>
      <sz val="10"/>
      <color rgb="FFFF0000"/>
      <name val="Calibri"/>
      <family val="2"/>
      <scheme val="minor"/>
    </font>
    <font>
      <sz val="10"/>
      <color theme="5" tint="-0.499984740745262"/>
      <name val="Calibri"/>
      <family val="2"/>
      <charset val="222"/>
      <scheme val="minor"/>
    </font>
    <font>
      <u/>
      <sz val="12"/>
      <color theme="10"/>
      <name val="Calibri"/>
      <family val="2"/>
      <scheme val="minor"/>
    </font>
    <font>
      <sz val="11"/>
      <color theme="1"/>
      <name val="Calibri"/>
      <family val="2"/>
      <scheme val="minor"/>
    </font>
    <font>
      <sz val="14"/>
      <color rgb="FF000000"/>
      <name val="Var(--font-code)"/>
    </font>
    <font>
      <b/>
      <sz val="10"/>
      <color theme="0"/>
      <name val="Calibri"/>
      <family val="2"/>
      <scheme val="minor"/>
    </font>
  </fonts>
  <fills count="6">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59999389629810485"/>
        <bgColor indexed="64"/>
      </patternFill>
    </fill>
  </fills>
  <borders count="2">
    <border>
      <left/>
      <right/>
      <top/>
      <bottom/>
      <diagonal/>
    </border>
    <border>
      <left/>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50">
    <xf numFmtId="0" fontId="0" fillId="0" borderId="0" xfId="0"/>
    <xf numFmtId="0" fontId="0" fillId="0" borderId="0" xfId="0" applyFont="1"/>
    <xf numFmtId="0" fontId="3" fillId="0" borderId="0" xfId="0" applyFont="1"/>
    <xf numFmtId="0" fontId="1" fillId="2" borderId="0" xfId="0" applyFont="1" applyFill="1"/>
    <xf numFmtId="0" fontId="0" fillId="3" borderId="0" xfId="0" applyFill="1"/>
    <xf numFmtId="0" fontId="0" fillId="3" borderId="0" xfId="0" applyFont="1" applyFill="1"/>
    <xf numFmtId="0" fontId="4" fillId="4" borderId="0" xfId="0" applyFont="1" applyFill="1" applyAlignment="1">
      <alignment horizontal="center"/>
    </xf>
    <xf numFmtId="0" fontId="4" fillId="0" borderId="0" xfId="0" applyFont="1"/>
    <xf numFmtId="0" fontId="4" fillId="5" borderId="1" xfId="0" applyFont="1" applyFill="1" applyBorder="1"/>
    <xf numFmtId="0" fontId="5" fillId="0" borderId="0" xfId="0" applyFont="1"/>
    <xf numFmtId="0" fontId="5" fillId="0" borderId="0" xfId="0" applyFont="1" applyAlignment="1">
      <alignment horizontal="center"/>
    </xf>
    <xf numFmtId="0" fontId="5" fillId="0" borderId="0" xfId="0" applyFont="1" applyAlignment="1">
      <alignment vertical="top"/>
    </xf>
    <xf numFmtId="0" fontId="6" fillId="0" borderId="0" xfId="0" applyFont="1"/>
    <xf numFmtId="0" fontId="7" fillId="0" borderId="0" xfId="0" applyFont="1"/>
    <xf numFmtId="0" fontId="5" fillId="0" borderId="0" xfId="0" applyFont="1" applyAlignment="1">
      <alignment wrapText="1"/>
    </xf>
    <xf numFmtId="0" fontId="4" fillId="5" borderId="1" xfId="0" applyFont="1" applyFill="1" applyBorder="1" applyAlignment="1">
      <alignment wrapText="1"/>
    </xf>
    <xf numFmtId="0" fontId="0" fillId="0" borderId="0" xfId="0" applyAlignment="1">
      <alignment wrapText="1"/>
    </xf>
    <xf numFmtId="0" fontId="8" fillId="0" borderId="0" xfId="0" applyFont="1"/>
    <xf numFmtId="0" fontId="7" fillId="0" borderId="0" xfId="0" applyFont="1" applyAlignment="1">
      <alignment horizontal="center"/>
    </xf>
    <xf numFmtId="0" fontId="9" fillId="0" borderId="0" xfId="0" applyFont="1" applyAlignment="1">
      <alignment horizontal="left" indent="1"/>
    </xf>
    <xf numFmtId="0" fontId="11" fillId="0" borderId="0" xfId="0" applyFont="1" applyAlignment="1">
      <alignment horizontal="left" indent="1"/>
    </xf>
    <xf numFmtId="0" fontId="11" fillId="0" borderId="0" xfId="0" applyFont="1"/>
    <xf numFmtId="0" fontId="12" fillId="0" borderId="0" xfId="0" applyFont="1"/>
    <xf numFmtId="0" fontId="7" fillId="0" borderId="0" xfId="0" applyFont="1" applyAlignment="1">
      <alignment wrapText="1"/>
    </xf>
    <xf numFmtId="49" fontId="5" fillId="0" borderId="0" xfId="0" applyNumberFormat="1" applyFont="1"/>
    <xf numFmtId="49" fontId="5" fillId="0" borderId="0" xfId="0" applyNumberFormat="1" applyFont="1" applyAlignment="1">
      <alignment horizontal="center"/>
    </xf>
    <xf numFmtId="49" fontId="5" fillId="0" borderId="0" xfId="0" applyNumberFormat="1" applyFont="1" applyAlignment="1">
      <alignment vertical="top"/>
    </xf>
    <xf numFmtId="49" fontId="5" fillId="0" borderId="0" xfId="0" applyNumberFormat="1" applyFont="1" applyAlignment="1">
      <alignment vertical="top" wrapText="1"/>
    </xf>
    <xf numFmtId="0" fontId="4" fillId="4" borderId="1" xfId="0" applyFont="1" applyFill="1" applyBorder="1"/>
    <xf numFmtId="0" fontId="7" fillId="0" borderId="0" xfId="0" applyFont="1" applyAlignment="1">
      <alignment vertical="top" wrapText="1"/>
    </xf>
    <xf numFmtId="0" fontId="13" fillId="0" borderId="0" xfId="0" applyFont="1"/>
    <xf numFmtId="0" fontId="14" fillId="3" borderId="0" xfId="1" applyFill="1"/>
    <xf numFmtId="0" fontId="15" fillId="0" borderId="0" xfId="0" applyFont="1"/>
    <xf numFmtId="49" fontId="7" fillId="0" borderId="0" xfId="0" applyNumberFormat="1" applyFont="1"/>
    <xf numFmtId="49" fontId="7" fillId="0" borderId="0" xfId="0" quotePrefix="1" applyNumberFormat="1" applyFont="1"/>
    <xf numFmtId="49" fontId="0" fillId="0" borderId="0" xfId="0" applyNumberFormat="1"/>
    <xf numFmtId="17" fontId="7" fillId="0" borderId="0" xfId="0" applyNumberFormat="1" applyFont="1"/>
    <xf numFmtId="0" fontId="16" fillId="0" borderId="0" xfId="0" applyFont="1"/>
    <xf numFmtId="0" fontId="2" fillId="0" borderId="0" xfId="0" applyFont="1"/>
    <xf numFmtId="0" fontId="7" fillId="0" borderId="0" xfId="0" applyFont="1" applyFill="1"/>
    <xf numFmtId="0" fontId="0" fillId="0" borderId="0" xfId="0" applyFont="1" applyFill="1"/>
    <xf numFmtId="0" fontId="0" fillId="0" borderId="0" xfId="0" applyFill="1"/>
    <xf numFmtId="0" fontId="2" fillId="0" borderId="0" xfId="0" applyFont="1" applyFill="1"/>
    <xf numFmtId="0" fontId="7" fillId="0" borderId="0" xfId="0" applyFont="1" applyFill="1" applyAlignment="1">
      <alignment wrapText="1"/>
    </xf>
    <xf numFmtId="0" fontId="17" fillId="2" borderId="1" xfId="0" applyFont="1" applyFill="1" applyBorder="1"/>
    <xf numFmtId="0" fontId="17" fillId="2" borderId="1" xfId="0" applyFont="1" applyFill="1" applyBorder="1" applyAlignment="1">
      <alignment horizontal="center"/>
    </xf>
    <xf numFmtId="0" fontId="17" fillId="2" borderId="0" xfId="0" applyFont="1" applyFill="1" applyBorder="1" applyAlignment="1">
      <alignment horizontal="center"/>
    </xf>
    <xf numFmtId="0" fontId="17" fillId="2" borderId="0" xfId="0" applyFont="1" applyFill="1" applyAlignment="1">
      <alignment horizontal="center"/>
    </xf>
    <xf numFmtId="0" fontId="5" fillId="0" borderId="0" xfId="0" applyFont="1" applyFill="1"/>
    <xf numFmtId="49" fontId="17" fillId="2" borderId="1" xfId="0" applyNumberFormat="1"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hyperlink" Target="mailto:cred@mys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27512-2C98-A347-A16F-9FC06A20E7A4}">
  <dimension ref="A1:J9"/>
  <sheetViews>
    <sheetView workbookViewId="0">
      <selection activeCell="I29" sqref="I29"/>
    </sheetView>
  </sheetViews>
  <sheetFormatPr baseColWidth="10" defaultRowHeight="16"/>
  <cols>
    <col min="4" max="5" width="10.83203125" customWidth="1"/>
    <col min="6" max="8" width="0" hidden="1" customWidth="1"/>
    <col min="9" max="9" width="40.6640625" style="16" customWidth="1"/>
    <col min="10" max="10" width="34.1640625" style="16" customWidth="1"/>
  </cols>
  <sheetData>
    <row r="1" spans="1:10" s="13" customFormat="1" ht="19">
      <c r="A1" s="17" t="s">
        <v>45</v>
      </c>
      <c r="C1" s="18"/>
      <c r="I1" s="23"/>
      <c r="J1" s="23"/>
    </row>
    <row r="2" spans="1:10" s="13" customFormat="1" ht="14">
      <c r="A2" s="19" t="s">
        <v>46</v>
      </c>
      <c r="C2" s="18"/>
      <c r="I2" s="23"/>
      <c r="J2" s="23"/>
    </row>
    <row r="3" spans="1:10" s="13" customFormat="1" ht="14">
      <c r="A3" s="19" t="s">
        <v>47</v>
      </c>
      <c r="C3" s="18"/>
      <c r="I3" s="23"/>
      <c r="J3" s="23"/>
    </row>
    <row r="4" spans="1:10" s="13" customFormat="1" ht="14">
      <c r="A4" s="19" t="s">
        <v>48</v>
      </c>
      <c r="C4" s="18"/>
      <c r="I4" s="23"/>
      <c r="J4" s="23"/>
    </row>
    <row r="5" spans="1:10" s="13" customFormat="1" ht="14">
      <c r="A5" s="20" t="s">
        <v>38</v>
      </c>
      <c r="B5" s="21" t="s">
        <v>49</v>
      </c>
      <c r="C5" s="18"/>
      <c r="I5" s="23"/>
      <c r="J5" s="23"/>
    </row>
    <row r="6" spans="1:10" s="13" customFormat="1" ht="14">
      <c r="C6" s="18"/>
      <c r="I6" s="23"/>
      <c r="J6" s="23"/>
    </row>
    <row r="7" spans="1:10" s="13" customFormat="1" ht="15">
      <c r="A7" s="44" t="s">
        <v>50</v>
      </c>
      <c r="B7" s="44" t="s">
        <v>51</v>
      </c>
      <c r="C7" s="45" t="s">
        <v>52</v>
      </c>
      <c r="D7" s="45" t="s">
        <v>53</v>
      </c>
      <c r="E7" s="46"/>
      <c r="I7" s="15" t="s">
        <v>28</v>
      </c>
      <c r="J7" s="15" t="s">
        <v>29</v>
      </c>
    </row>
    <row r="8" spans="1:10" s="13" customFormat="1" ht="15">
      <c r="A8" s="9" t="s">
        <v>56</v>
      </c>
      <c r="B8" s="13" t="s">
        <v>54</v>
      </c>
      <c r="C8" s="18">
        <v>100</v>
      </c>
      <c r="D8" s="13" t="s">
        <v>55</v>
      </c>
      <c r="F8" s="13" t="str">
        <f t="shared" ref="F8" si="0">IF(TRIM(B8)&lt;&gt;"N/A", " WITH ",IF(TRIM(C8)&lt;&gt;""," WITH ",""))</f>
        <v xml:space="preserve"> WITH </v>
      </c>
      <c r="G8" s="13" t="str">
        <f t="shared" ref="G8" si="1">IF(TRIM(B8)&lt;&gt;"N/A"," EXTERNAL '"&amp;TRIM(B8)&amp;"'","")</f>
        <v/>
      </c>
      <c r="H8" s="13" t="str">
        <f t="shared" ref="H8" si="2">IF(TRIM(C8)&lt;&gt;""," PRIORITY "&amp;TRIM(C8),"")</f>
        <v xml:space="preserve"> PRIORITY 100</v>
      </c>
      <c r="I8" s="29" t="str">
        <f t="shared" ref="I8" si="3">"CREATE ROLE '"&amp;TRIM(A8)&amp;"' "&amp;F8&amp;G8&amp;H8&amp;";"</f>
        <v>CREATE ROLE 'role1'  WITH  PRIORITY 100;</v>
      </c>
      <c r="J8" s="23" t="str">
        <f t="shared" ref="J8" si="4">"DROP ROLE '"&amp;TRIM(A8)&amp;"' CASCADE;"</f>
        <v>DROP ROLE 'role1' CASCADE;</v>
      </c>
    </row>
    <row r="9" spans="1:10" s="13" customFormat="1" ht="15">
      <c r="A9" s="13" t="s">
        <v>57</v>
      </c>
      <c r="B9" s="13" t="s">
        <v>54</v>
      </c>
      <c r="C9" s="18">
        <v>101</v>
      </c>
      <c r="D9" s="13" t="s">
        <v>55</v>
      </c>
      <c r="F9" s="13" t="str">
        <f>IF(TRIM(B9)&lt;&gt;"N/A", "WITH",IF(TRIM(C9)&lt;&gt;"","WITH",""))</f>
        <v>WITH</v>
      </c>
      <c r="G9" s="13" t="str">
        <f>IF(TRIM(B9)&lt;&gt;"N/A"," EXTERNAL '"&amp;TRIM(B9)&amp;"'"," ")</f>
        <v xml:space="preserve"> </v>
      </c>
      <c r="H9" s="13" t="str">
        <f>IF(TRIM(C9)&lt;&gt;"","PRIORITY "&amp;TRIM(C9),"")</f>
        <v>PRIORITY 101</v>
      </c>
      <c r="I9" s="29" t="str">
        <f>"CREATE ROLE '"&amp;TRIM(A9)&amp;"' "&amp;F9&amp;G9&amp;H9&amp;";"</f>
        <v>CREATE ROLE 'role2' WITH PRIORITY 101;</v>
      </c>
      <c r="J9" s="23" t="str">
        <f>"DROP ROLE '"&amp;TRIM(A9)&amp;"' CASCADE;"</f>
        <v>DROP ROLE 'role2' CASCADE;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D235E-C6C1-C94D-80AD-0E342D71A5C4}">
  <dimension ref="A1:D8"/>
  <sheetViews>
    <sheetView workbookViewId="0">
      <selection activeCell="A6" sqref="A6:B8"/>
    </sheetView>
  </sheetViews>
  <sheetFormatPr baseColWidth="10" defaultRowHeight="16"/>
  <cols>
    <col min="1" max="1" width="21.1640625" customWidth="1"/>
    <col min="2" max="2" width="13.6640625" customWidth="1"/>
    <col min="3" max="4" width="31.1640625" style="16" customWidth="1"/>
  </cols>
  <sheetData>
    <row r="1" spans="1:4" s="13" customFormat="1" ht="19">
      <c r="A1" s="17" t="s">
        <v>71</v>
      </c>
      <c r="C1" s="23"/>
      <c r="D1" s="23"/>
    </row>
    <row r="2" spans="1:4" s="13" customFormat="1" ht="14">
      <c r="A2" s="19" t="s">
        <v>72</v>
      </c>
      <c r="C2" s="23"/>
      <c r="D2" s="23"/>
    </row>
    <row r="3" spans="1:4" s="13" customFormat="1" ht="14">
      <c r="A3" s="20" t="s">
        <v>38</v>
      </c>
      <c r="C3" s="23"/>
      <c r="D3" s="23"/>
    </row>
    <row r="4" spans="1:4" s="13" customFormat="1" ht="14">
      <c r="C4" s="23"/>
      <c r="D4" s="23"/>
    </row>
    <row r="5" spans="1:4" s="13" customFormat="1" ht="15">
      <c r="A5" s="45" t="s">
        <v>73</v>
      </c>
      <c r="B5" s="45" t="s">
        <v>74</v>
      </c>
      <c r="C5" s="15" t="s">
        <v>64</v>
      </c>
      <c r="D5" s="15" t="s">
        <v>65</v>
      </c>
    </row>
    <row r="6" spans="1:4" s="13" customFormat="1" ht="15">
      <c r="A6" s="13" t="s">
        <v>75</v>
      </c>
      <c r="B6" s="13" t="s">
        <v>77</v>
      </c>
      <c r="C6" s="23" t="str">
        <f>"GRANT "&amp;LOWER(TRIM(A6))&amp;" TO "&amp;TRIM(B6)&amp;";"</f>
        <v>GRANT role1 TO user1;</v>
      </c>
      <c r="D6" s="23" t="str">
        <f>"REVOKE "&amp;LOWER(TRIM(A6))&amp;" FROM "&amp;TRIM(B6)&amp;";"</f>
        <v>REVOKE role1 FROM user1;</v>
      </c>
    </row>
    <row r="7" spans="1:4" s="13" customFormat="1" ht="15">
      <c r="A7" s="13" t="s">
        <v>76</v>
      </c>
      <c r="B7" s="13" t="s">
        <v>77</v>
      </c>
      <c r="C7" s="23" t="str">
        <f>"GRANT "&amp;LOWER(TRIM(A7))&amp;" TO "&amp;TRIM(B7)&amp;";"</f>
        <v>GRANT role2 TO user1;</v>
      </c>
      <c r="D7" s="23" t="str">
        <f>"REVOKE "&amp;LOWER(TRIM(A7))&amp;" FROM "&amp;TRIM(B7)&amp;";"</f>
        <v>REVOKE role2 FROM user1;</v>
      </c>
    </row>
    <row r="8" spans="1:4" s="13" customFormat="1" ht="15">
      <c r="A8" s="13" t="s">
        <v>76</v>
      </c>
      <c r="B8" s="13" t="s">
        <v>77</v>
      </c>
      <c r="C8" s="23" t="str">
        <f t="shared" ref="C8" si="0">"GRANT "&amp;LOWER(TRIM(A8))&amp;" TO "&amp;TRIM(B8)&amp;";"</f>
        <v>GRANT role2 TO user1;</v>
      </c>
      <c r="D8" s="23" t="str">
        <f t="shared" ref="D8" si="1">"REVOKE "&amp;LOWER(TRIM(A8))&amp;" FROM "&amp;TRIM(B8)&amp;";"</f>
        <v>REVOKE role2 FROM user1;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80600-8421-EA42-B2F5-F5D426F9E5D2}">
  <dimension ref="A1:O7"/>
  <sheetViews>
    <sheetView workbookViewId="0">
      <selection activeCell="A6" sqref="A6:I7"/>
    </sheetView>
  </sheetViews>
  <sheetFormatPr baseColWidth="10" defaultRowHeight="16"/>
  <cols>
    <col min="1" max="1" width="15.83203125" bestFit="1" customWidth="1"/>
    <col min="4" max="4" width="12.5" bestFit="1" customWidth="1"/>
    <col min="5" max="5" width="10" bestFit="1" customWidth="1"/>
    <col min="6" max="6" width="12.6640625" bestFit="1" customWidth="1"/>
    <col min="8" max="8" width="10" bestFit="1" customWidth="1"/>
    <col min="10" max="10" width="11" hidden="1" customWidth="1"/>
    <col min="11" max="11" width="255.83203125" hidden="1" customWidth="1"/>
    <col min="13" max="13" width="28.5" customWidth="1"/>
    <col min="14" max="14" width="21.6640625" style="16" customWidth="1"/>
  </cols>
  <sheetData>
    <row r="1" spans="1:15" s="13" customFormat="1" ht="19">
      <c r="A1" s="17" t="s">
        <v>153</v>
      </c>
      <c r="C1" s="23"/>
      <c r="D1" s="23"/>
    </row>
    <row r="2" spans="1:15" s="13" customFormat="1" ht="14">
      <c r="A2" s="19" t="s">
        <v>154</v>
      </c>
      <c r="C2" s="23"/>
      <c r="D2" s="23"/>
    </row>
    <row r="3" spans="1:15" s="13" customFormat="1" ht="14">
      <c r="A3" s="20" t="s">
        <v>38</v>
      </c>
      <c r="B3" s="13" t="s">
        <v>155</v>
      </c>
      <c r="C3" s="23"/>
      <c r="D3" s="23"/>
    </row>
    <row r="4" spans="1:15" s="13" customFormat="1" ht="14">
      <c r="C4" s="23"/>
      <c r="D4" s="23"/>
    </row>
    <row r="5" spans="1:15" s="7" customFormat="1" ht="15">
      <c r="A5" s="45" t="s">
        <v>19</v>
      </c>
      <c r="B5" s="45" t="s">
        <v>20</v>
      </c>
      <c r="C5" s="45" t="s">
        <v>21</v>
      </c>
      <c r="D5" s="45" t="s">
        <v>22</v>
      </c>
      <c r="E5" s="45" t="s">
        <v>23</v>
      </c>
      <c r="F5" s="45" t="s">
        <v>24</v>
      </c>
      <c r="G5" s="45" t="s">
        <v>25</v>
      </c>
      <c r="H5" s="45" t="s">
        <v>26</v>
      </c>
      <c r="I5" s="47" t="s">
        <v>27</v>
      </c>
      <c r="M5" s="8" t="s">
        <v>28</v>
      </c>
      <c r="N5" s="15" t="s">
        <v>29</v>
      </c>
    </row>
    <row r="6" spans="1:15" s="9" customFormat="1" ht="225">
      <c r="A6" s="9" t="s">
        <v>32</v>
      </c>
      <c r="B6" s="9" t="s">
        <v>30</v>
      </c>
      <c r="C6" s="9" t="s">
        <v>31</v>
      </c>
      <c r="D6" s="9" t="s">
        <v>33</v>
      </c>
      <c r="E6" s="10">
        <v>1521</v>
      </c>
      <c r="F6" s="9" t="s">
        <v>34</v>
      </c>
      <c r="G6" s="9" t="s">
        <v>35</v>
      </c>
      <c r="I6" s="10"/>
      <c r="J6" s="11" t="str">
        <f t="shared" ref="J6:J7" si="0">"CREATE SYSTEM "&amp; TRIM(A6) &amp;" OF TYPE "&amp; TRIM(B6) &amp;" USING HOST '"&amp; TRIM(D6) &amp;"' "</f>
        <v xml:space="preserve">CREATE SYSTEM MyOracleDS OF TYPE ORACLE USING HOST '192.168.20.123' </v>
      </c>
      <c r="K6" s="9" t="str">
        <f t="shared" ref="K6:K7" si="1">"OPTIONS ( PORT '"&amp;TRIM(E6)&amp;"' ,DRIVER '"&amp;TRIM(C6)&amp;"' ,USER '"&amp;TRIM(G6)&amp;"' ,PASSWORD '"&amp;TRIM(H6)&amp;"' ,FEDERATIONCAPABLE 'false' ,DEFAULTDATABASE '"&amp;TRIM(F6)&amp;"' ,TEMPDATABASE '"&amp;TRIM(F6)&amp;"' ,POOL_MINIMUM '0' ,POOL_MAXIMUM '50' ,POOL_IDLE_TIMEOUT '1200' ,POOL_MAX_LIFETIME '3600' ,SAME_AUTHENTICATION 'false' ,OBJECTNAMECASESENSITIVE 'false' ,SPLITMETADATACALLS 'false'"&amp;L6</f>
        <v>OPTIONS ( PORT '1521' ,DRIVER 'oracle11204' ,USER 'system' ,PASSWORD '' ,FEDERATIONCAPABLE 'false' ,DEFAULTDATABASE 'orcl' ,TEMPDATABASE 'orcl' ,POOL_MINIMUM '0' ,POOL_MAXIMUM '50' ,POOL_IDLE_TIMEOUT '1200' ,POOL_MAX_LIFETIME '3600' ,SAME_AUTHENTICATION 'false' ,OBJECTNAMECASESENSITIVE 'false' ,SPLITMETADATACALLS 'false'</v>
      </c>
      <c r="L6" s="9" t="str">
        <f t="shared" ref="L6:L7" si="2">IF(I6&lt;&gt;"",",CREDENTIALRESETDAYS '"&amp;TRIM(I6)&amp;"'","")</f>
        <v/>
      </c>
      <c r="M6" s="14" t="str">
        <f t="shared" ref="M6:M7" si="3">J6&amp;" "&amp;K6&amp;");"</f>
        <v>CREATE SYSTEM MyOracleDS OF TYPE ORACLE USING HOST '192.168.20.123'  OPTIONS ( PORT '1521' ,DRIVER 'oracle11204' ,USER 'system' ,PASSWORD '' ,FEDERATIONCAPABLE 'false' ,DEFAULTDATABASE 'orcl' ,TEMPDATABASE 'orcl' ,POOL_MINIMUM '0' ,POOL_MAXIMUM '50' ,POOL_IDLE_TIMEOUT '1200' ,POOL_MAX_LIFETIME '3600' ,SAME_AUTHENTICATION 'false' ,OBJECTNAMECASESENSITIVE 'false' ,SPLITMETADATACALLS 'false');</v>
      </c>
      <c r="N6" s="14" t="str">
        <f t="shared" ref="N6:N7" si="4">"DROP SYSTEM "&amp;TRIM(A6)&amp;";"</f>
        <v>DROP SYSTEM MyOracleDS;</v>
      </c>
      <c r="O6" s="12"/>
    </row>
    <row r="7" spans="1:15" s="13" customFormat="1" ht="60">
      <c r="A7" s="9"/>
      <c r="B7" s="9"/>
      <c r="C7" s="9"/>
      <c r="D7" s="9"/>
      <c r="E7" s="10"/>
      <c r="H7" s="9"/>
      <c r="I7" s="10"/>
      <c r="J7" s="11" t="str">
        <f t="shared" si="0"/>
        <v xml:space="preserve">CREATE SYSTEM  OF TYPE  USING HOST '' </v>
      </c>
      <c r="K7" s="9" t="str">
        <f t="shared" si="1"/>
        <v>OPTIONS ( PORT '' ,DRIVER '' ,USER '' ,PASSWORD '' ,FEDERATIONCAPABLE 'false' ,DEFAULTDATABASE '' ,TEMPDATABASE '' ,POOL_MINIMUM '0' ,POOL_MAXIMUM '50' ,POOL_IDLE_TIMEOUT '1200' ,POOL_MAX_LIFETIME '3600' ,SAME_AUTHENTICATION 'false' ,OBJECTNAMECASESENSITIVE 'false' ,SPLITMETADATACALLS 'false'</v>
      </c>
      <c r="L7" s="9" t="str">
        <f t="shared" si="2"/>
        <v/>
      </c>
      <c r="M7" s="9" t="str">
        <f t="shared" si="3"/>
        <v>CREATE SYSTEM  OF TYPE  USING HOST ''  OPTIONS ( PORT '' ,DRIVER '' ,USER '' ,PASSWORD '' ,FEDERATIONCAPABLE 'false' ,DEFAULTDATABASE '' ,TEMPDATABASE '' ,POOL_MINIMUM '0' ,POOL_MAXIMUM '50' ,POOL_IDLE_TIMEOUT '1200' ,POOL_MAX_LIFETIME '3600' ,SAME_AUTHENTICATION 'false' ,OBJECTNAMECASESENSITIVE 'false' ,SPLITMETADATACALLS 'false');</v>
      </c>
      <c r="N7" s="14" t="str">
        <f t="shared" si="4"/>
        <v>DROP SYSTEM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80D58-30A1-5640-B92B-78A49B886BF3}">
  <dimension ref="A1:I7"/>
  <sheetViews>
    <sheetView workbookViewId="0">
      <selection activeCell="A6" sqref="A6:D6"/>
    </sheetView>
  </sheetViews>
  <sheetFormatPr baseColWidth="10" defaultRowHeight="16"/>
  <cols>
    <col min="4" max="4" width="8.33203125" customWidth="1"/>
    <col min="5" max="5" width="4.1640625" hidden="1" customWidth="1"/>
    <col min="6" max="6" width="0" hidden="1" customWidth="1"/>
    <col min="7" max="7" width="11.6640625" hidden="1" customWidth="1"/>
    <col min="8" max="8" width="59.5" style="16" customWidth="1"/>
    <col min="9" max="9" width="41.5" style="16" customWidth="1"/>
  </cols>
  <sheetData>
    <row r="1" spans="1:9" s="13" customFormat="1" ht="19">
      <c r="A1" s="17" t="s">
        <v>70</v>
      </c>
      <c r="D1" s="18"/>
      <c r="E1" s="18"/>
      <c r="H1" s="23"/>
      <c r="I1" s="23"/>
    </row>
    <row r="2" spans="1:9" s="13" customFormat="1" ht="14">
      <c r="A2" s="19" t="s">
        <v>36</v>
      </c>
      <c r="D2" s="18"/>
      <c r="E2" s="18"/>
      <c r="H2" s="23"/>
      <c r="I2" s="23"/>
    </row>
    <row r="3" spans="1:9" s="13" customFormat="1" ht="14">
      <c r="A3" s="19" t="s">
        <v>37</v>
      </c>
      <c r="D3" s="18"/>
      <c r="E3" s="18"/>
      <c r="H3" s="23"/>
      <c r="I3" s="23"/>
    </row>
    <row r="4" spans="1:9" s="13" customFormat="1" ht="14">
      <c r="A4" s="20" t="s">
        <v>38</v>
      </c>
      <c r="B4" s="21" t="s">
        <v>39</v>
      </c>
      <c r="D4" s="18"/>
      <c r="E4" s="18"/>
      <c r="H4" s="23"/>
      <c r="I4" s="23"/>
    </row>
    <row r="5" spans="1:9" s="13" customFormat="1" ht="14">
      <c r="D5" s="18"/>
      <c r="E5" s="18"/>
      <c r="H5" s="23"/>
      <c r="I5" s="23"/>
    </row>
    <row r="6" spans="1:9" s="13" customFormat="1" ht="15">
      <c r="A6" s="47" t="s">
        <v>19</v>
      </c>
      <c r="B6" s="45" t="s">
        <v>25</v>
      </c>
      <c r="C6" s="45" t="s">
        <v>26</v>
      </c>
      <c r="D6" s="47" t="s">
        <v>27</v>
      </c>
      <c r="E6" s="6"/>
      <c r="F6" s="22"/>
      <c r="H6" s="15" t="s">
        <v>28</v>
      </c>
      <c r="I6" s="15" t="s">
        <v>29</v>
      </c>
    </row>
    <row r="7" spans="1:9" s="13" customFormat="1" ht="45">
      <c r="A7" s="24" t="s">
        <v>41</v>
      </c>
      <c r="B7" s="24" t="s">
        <v>42</v>
      </c>
      <c r="C7" s="24" t="s">
        <v>43</v>
      </c>
      <c r="D7" s="25" t="s">
        <v>44</v>
      </c>
      <c r="E7" s="25"/>
      <c r="F7" s="26" t="str">
        <f>"ADD AUTHORIZATION TO "&amp;TRIM(A7)&amp;" FOR '@' OPTIONS (USERNAME '"&amp;TRIM(B7)&amp;"', PASSWORD '"&amp;TRIM(C7)&amp;"')"</f>
        <v>ADD AUTHORIZATION TO DSNAme FOR '@' OPTIONS (USERNAME 'dbusername', PASSWORD 'mypassword')</v>
      </c>
      <c r="G7" s="26" t="str">
        <f t="shared" ref="G7" si="0">IF(TRIM(D7)&lt;&gt;"","CREDENTIALRESETDAYS '"&amp;TRIM(D7)&amp;"'","")</f>
        <v>CREDENTIALRESETDAYS '30'</v>
      </c>
      <c r="H7" s="27" t="str">
        <f t="shared" ref="H7" si="1">F7&amp;" "&amp;G7&amp;";"</f>
        <v>ADD AUTHORIZATION TO DSNAme FOR '@' OPTIONS (USERNAME 'dbusername', PASSWORD 'mypassword') CREDENTIALRESETDAYS '30';</v>
      </c>
      <c r="I7" s="27" t="str">
        <f t="shared" ref="I7" si="2">"DROP AUTHORIZATION TO "&amp;TRIM(A7)&amp;" FOR '@' WITH USERNAME "&amp;TRIM(B7)&amp;";"</f>
        <v>DROP AUTHORIZATION TO DSNAme FOR '@' WITH USERNAME dbusername;</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F2AAE-EB0D-7E42-A322-6970E7111050}">
  <dimension ref="A1:E7"/>
  <sheetViews>
    <sheetView workbookViewId="0">
      <selection activeCell="B18" sqref="B18"/>
    </sheetView>
  </sheetViews>
  <sheetFormatPr baseColWidth="10" defaultRowHeight="16"/>
  <cols>
    <col min="1" max="1" width="21" customWidth="1"/>
    <col min="2" max="2" width="24.5" customWidth="1"/>
    <col min="3" max="3" width="24" customWidth="1"/>
    <col min="4" max="5" width="26.33203125" style="16" customWidth="1"/>
  </cols>
  <sheetData>
    <row r="1" spans="1:5" s="13" customFormat="1" ht="19">
      <c r="A1" s="17" t="s">
        <v>58</v>
      </c>
      <c r="D1" s="23"/>
      <c r="E1" s="23"/>
    </row>
    <row r="2" spans="1:5" s="13" customFormat="1" ht="14">
      <c r="A2" s="19" t="s">
        <v>59</v>
      </c>
      <c r="D2" s="23"/>
      <c r="E2" s="23"/>
    </row>
    <row r="3" spans="1:5" s="13" customFormat="1" ht="14">
      <c r="A3" s="20" t="s">
        <v>38</v>
      </c>
      <c r="B3" s="30" t="s">
        <v>60</v>
      </c>
      <c r="D3" s="23"/>
      <c r="E3" s="23"/>
    </row>
    <row r="4" spans="1:5" s="13" customFormat="1" ht="14">
      <c r="D4" s="23"/>
      <c r="E4" s="23"/>
    </row>
    <row r="5" spans="1:5" s="13" customFormat="1" ht="15">
      <c r="A5" s="44" t="s">
        <v>61</v>
      </c>
      <c r="B5" s="44" t="s">
        <v>62</v>
      </c>
      <c r="C5" s="44" t="s">
        <v>63</v>
      </c>
      <c r="D5" s="15" t="s">
        <v>64</v>
      </c>
      <c r="E5" s="15" t="s">
        <v>65</v>
      </c>
    </row>
    <row r="6" spans="1:5" s="13" customFormat="1" ht="30">
      <c r="A6" s="48" t="s">
        <v>66</v>
      </c>
      <c r="B6" s="39" t="s">
        <v>35</v>
      </c>
      <c r="C6" s="39" t="s">
        <v>68</v>
      </c>
      <c r="D6" s="23" t="str">
        <f t="shared" ref="D6:D7" si="0">"GRANT CREDENTIAL USAGE ON """&amp;TRIM(B6)&amp;"@"&amp;TRIM(A6)&amp;""" TO "&amp;LOWER(TRIM(C6))&amp;";"</f>
        <v>GRANT CREDENTIAL USAGE ON "system@DS1" TO myuser;</v>
      </c>
      <c r="E6" s="23" t="str">
        <f t="shared" ref="E6:E7" si="1">"REVOKE CREDENTIAL USAGE ON """&amp;TRIM(B6)&amp;"@"&amp;TRIM(A6)&amp;""" FROM "&amp;LOWER(TRIM(C6))&amp;";"</f>
        <v>REVOKE CREDENTIAL USAGE ON "system@DS1" FROM myuser;</v>
      </c>
    </row>
    <row r="7" spans="1:5" s="13" customFormat="1" ht="30">
      <c r="A7" s="48" t="s">
        <v>67</v>
      </c>
      <c r="B7" s="39" t="s">
        <v>35</v>
      </c>
      <c r="C7" s="48" t="s">
        <v>69</v>
      </c>
      <c r="D7" s="23" t="str">
        <f t="shared" si="0"/>
        <v>GRANT CREDENTIAL USAGE ON "system@DS2" TO myrole;</v>
      </c>
      <c r="E7" s="23" t="str">
        <f t="shared" si="1"/>
        <v>REVOKE CREDENTIAL USAGE ON "system@DS2" FROM myrole;</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9E123-3000-8549-AB4E-3E420962726F}">
  <dimension ref="A1:I7"/>
  <sheetViews>
    <sheetView zoomScale="132" zoomScaleNormal="132" workbookViewId="0">
      <selection activeCell="A5" sqref="A5:G5"/>
    </sheetView>
  </sheetViews>
  <sheetFormatPr baseColWidth="10" defaultRowHeight="16"/>
  <cols>
    <col min="8" max="8" width="57.83203125" customWidth="1"/>
    <col min="9" max="9" width="50.6640625" customWidth="1"/>
  </cols>
  <sheetData>
    <row r="1" spans="1:9" s="13" customFormat="1" ht="19">
      <c r="A1" s="17" t="s">
        <v>100</v>
      </c>
      <c r="D1" s="23"/>
      <c r="E1" s="23"/>
    </row>
    <row r="2" spans="1:9" s="13" customFormat="1" ht="14">
      <c r="A2" s="19" t="s">
        <v>101</v>
      </c>
      <c r="D2" s="23"/>
      <c r="E2" s="23"/>
    </row>
    <row r="3" spans="1:9" s="13" customFormat="1" ht="14">
      <c r="A3" s="20" t="s">
        <v>38</v>
      </c>
      <c r="B3" s="30" t="s">
        <v>102</v>
      </c>
      <c r="D3" s="23"/>
      <c r="E3" s="23"/>
    </row>
    <row r="5" spans="1:9" s="13" customFormat="1" ht="15">
      <c r="A5" s="44" t="s">
        <v>87</v>
      </c>
      <c r="B5" s="44" t="s">
        <v>88</v>
      </c>
      <c r="C5" s="44" t="s">
        <v>89</v>
      </c>
      <c r="D5" s="44" t="s">
        <v>90</v>
      </c>
      <c r="E5" s="44" t="s">
        <v>91</v>
      </c>
      <c r="F5" s="44" t="s">
        <v>94</v>
      </c>
      <c r="G5" s="44" t="s">
        <v>96</v>
      </c>
      <c r="H5" s="15" t="s">
        <v>64</v>
      </c>
      <c r="I5" s="15" t="s">
        <v>65</v>
      </c>
    </row>
    <row r="6" spans="1:9" s="13" customFormat="1" ht="15">
      <c r="A6" s="9" t="s">
        <v>98</v>
      </c>
      <c r="B6" s="13" t="s">
        <v>95</v>
      </c>
      <c r="C6" s="13">
        <v>2219</v>
      </c>
      <c r="D6" s="13" t="s">
        <v>92</v>
      </c>
      <c r="E6" s="13" t="s">
        <v>93</v>
      </c>
      <c r="G6" s="13" t="s">
        <v>97</v>
      </c>
      <c r="H6" s="23" t="str">
        <f>"call add_ssh_login('"&amp;A6&amp;"', 'ssh://"&amp;D6&amp;"@"&amp;B6&amp;":"&amp;C6&amp;"', '"&amp;F6&amp;"', '"&amp;E6&amp;"','"&amp;G6&amp;"');"</f>
        <v>call add_ssh_login('sshwithpw', 'ssh://root@localhost:2219', '', 'rootpw','afterglow');</v>
      </c>
      <c r="I6" s="23" t="str">
        <f>"call delete_ssh_login('"&amp;A6&amp;"');"</f>
        <v>call delete_ssh_login('sshwithpw');</v>
      </c>
    </row>
    <row r="7" spans="1:9" s="13" customFormat="1" ht="29" customHeight="1">
      <c r="A7" s="9" t="s">
        <v>99</v>
      </c>
      <c r="B7" s="13" t="s">
        <v>95</v>
      </c>
      <c r="C7" s="9">
        <v>22</v>
      </c>
      <c r="D7" s="9" t="s">
        <v>92</v>
      </c>
      <c r="E7" s="9"/>
      <c r="F7" s="9" t="s">
        <v>94</v>
      </c>
      <c r="G7" s="9"/>
      <c r="H7" s="23" t="str">
        <f>"call add_ssh_login('"&amp;A7&amp;"', 'ssh://"&amp;D7&amp;"@"&amp;B7&amp;":"&amp;C7&amp;"', '"&amp;F7&amp;"', '"&amp;E7&amp;"','"&amp;G7&amp;"');"</f>
        <v>call add_ssh_login('sshwithkey', 'ssh://root@localhost:22', 'sshkey', '','');</v>
      </c>
      <c r="I7" s="23" t="str">
        <f>"call delete_ssh_login('"&amp;A7&amp;"');"</f>
        <v>call delete_ssh_login('sshwithkey');</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29DF7-649D-CF44-84E6-E51229B0CD72}">
  <dimension ref="A1:R8"/>
  <sheetViews>
    <sheetView workbookViewId="0">
      <selection activeCell="P2" sqref="P2"/>
    </sheetView>
  </sheetViews>
  <sheetFormatPr baseColWidth="10" defaultRowHeight="16"/>
  <cols>
    <col min="11" max="12" width="10.33203125" hidden="1" customWidth="1"/>
    <col min="13" max="13" width="11.6640625" hidden="1" customWidth="1"/>
    <col min="14" max="14" width="10.6640625" hidden="1" customWidth="1"/>
    <col min="15" max="15" width="10" hidden="1" customWidth="1"/>
    <col min="16" max="16" width="56.1640625" customWidth="1"/>
    <col min="17" max="17" width="49.83203125" customWidth="1"/>
    <col min="18" max="18" width="46.5" customWidth="1"/>
  </cols>
  <sheetData>
    <row r="1" spans="1:18" ht="19">
      <c r="A1" s="17" t="s">
        <v>103</v>
      </c>
      <c r="B1" s="17"/>
      <c r="C1" s="13"/>
      <c r="D1" s="13"/>
      <c r="E1" s="13"/>
      <c r="F1" s="13"/>
      <c r="G1" s="23"/>
      <c r="H1" s="23"/>
      <c r="I1" s="23"/>
      <c r="J1" s="13"/>
      <c r="K1" s="13"/>
      <c r="L1" s="13"/>
      <c r="M1" s="13"/>
      <c r="N1" s="13"/>
      <c r="O1" s="13"/>
      <c r="P1" s="13"/>
      <c r="Q1" s="13"/>
      <c r="R1" s="13"/>
    </row>
    <row r="2" spans="1:18">
      <c r="A2" s="19" t="s">
        <v>101</v>
      </c>
      <c r="B2" s="19"/>
      <c r="C2" s="13"/>
      <c r="D2" s="13"/>
      <c r="E2" s="13"/>
      <c r="F2" s="13"/>
      <c r="G2" s="23"/>
      <c r="H2" s="23"/>
      <c r="I2" s="23"/>
      <c r="J2" s="13"/>
      <c r="K2" s="13"/>
      <c r="L2" s="13"/>
      <c r="M2" s="13"/>
      <c r="N2" s="13"/>
      <c r="O2" s="13"/>
      <c r="P2" s="13"/>
      <c r="Q2" s="13"/>
      <c r="R2" s="13"/>
    </row>
    <row r="3" spans="1:18">
      <c r="A3" s="20" t="s">
        <v>38</v>
      </c>
      <c r="B3" s="20"/>
      <c r="C3" s="30" t="s">
        <v>104</v>
      </c>
      <c r="D3" s="13"/>
      <c r="E3" s="13"/>
      <c r="F3" s="13"/>
      <c r="G3" s="23"/>
      <c r="H3" s="23"/>
      <c r="I3" s="23"/>
      <c r="J3" s="13"/>
      <c r="K3" s="13"/>
      <c r="L3" s="13"/>
      <c r="M3" s="13"/>
      <c r="N3" s="13"/>
      <c r="O3" s="13"/>
      <c r="P3" s="13"/>
      <c r="Q3" s="13"/>
      <c r="R3" s="13"/>
    </row>
    <row r="5" spans="1:18">
      <c r="A5" s="44" t="s">
        <v>87</v>
      </c>
      <c r="B5" s="44" t="s">
        <v>110</v>
      </c>
      <c r="C5" s="44" t="s">
        <v>88</v>
      </c>
      <c r="D5" s="44" t="s">
        <v>89</v>
      </c>
      <c r="E5" s="44" t="s">
        <v>113</v>
      </c>
      <c r="F5" s="44" t="s">
        <v>114</v>
      </c>
      <c r="G5" s="44" t="s">
        <v>90</v>
      </c>
      <c r="H5" s="44" t="s">
        <v>91</v>
      </c>
      <c r="I5" s="44" t="s">
        <v>115</v>
      </c>
      <c r="J5" s="44"/>
      <c r="K5" s="28" t="s">
        <v>105</v>
      </c>
      <c r="L5" s="28" t="s">
        <v>106</v>
      </c>
      <c r="M5" s="28" t="s">
        <v>107</v>
      </c>
      <c r="N5" s="28" t="s">
        <v>108</v>
      </c>
      <c r="O5" s="28" t="s">
        <v>109</v>
      </c>
      <c r="P5" s="8" t="s">
        <v>117</v>
      </c>
      <c r="Q5" s="15" t="s">
        <v>118</v>
      </c>
      <c r="R5" s="15"/>
    </row>
    <row r="6" spans="1:18" ht="175" customHeight="1">
      <c r="A6" s="9" t="s">
        <v>98</v>
      </c>
      <c r="B6" s="9" t="s">
        <v>111</v>
      </c>
      <c r="C6" s="13" t="s">
        <v>95</v>
      </c>
      <c r="D6" s="13">
        <v>2219</v>
      </c>
      <c r="E6" s="13" t="b">
        <v>0</v>
      </c>
      <c r="F6" s="13"/>
      <c r="G6" s="13" t="s">
        <v>92</v>
      </c>
      <c r="H6" s="13" t="s">
        <v>93</v>
      </c>
      <c r="I6" s="13" t="b">
        <v>1</v>
      </c>
      <c r="J6" s="13"/>
      <c r="K6" s="23" t="str">
        <f t="shared" ref="K6:K7" si="0">"""_protocol"":''"&amp;B6&amp;"'',""hostname"":''"&amp;C6&amp;"'', ""port"":"&amp;D6&amp;",""_credentials_required"":"&amp;E6&amp;",""password"":''"&amp;H6&amp;"'',""username"":''"&amp;G6&amp;"'',""domain"":''"&amp;F6&amp;"'',""_record_session"":"&amp;I6&amp;",""enable_wallpaper"":true,""disable_download"":true,""dpi"":null,""color_depth"":16"</f>
        <v>"_protocol":''rdp'',"hostname":''localhost'', "port":2219,"_credentials_required":FALSE,"password":''rootpw'',"username":''root'',"domain":'''',"_record_session":TRUE,"enable_wallpaper":true,"disable_download":true,"dpi":null,"color_depth":16</v>
      </c>
      <c r="L6" s="23" t="str">
        <f t="shared" ref="L6:L7" si="1">",""server_layout"":'''',""ignore_cert"":true,""enable_drive"":true,""width"":1024,""normalize_clipboard"":''windows'',""remote_app_dir"":'''',""enable_theming"":false"</f>
        <v>,"server_layout":'''',"ignore_cert":true,"enable_drive":true,"width":1024,"normalize_clipboard":''windows'',"remote_app_dir":'''',"enable_theming":false</v>
      </c>
      <c r="M6" s="23" t="str">
        <f t="shared" ref="M6:M7" si="2">",""remote_app_args"":'''',""enable_desktop_composition"":false,""_allow_resize"":true,""disable_paste"":false,""height"":768,""disable_upload"":true,""security"":''any''"</f>
        <v>,"remote_app_args":'''',"enable_desktop_composition":false,"_allow_resize":true,"disable_paste":false,"height":768,"disable_upload":true,"security":''any''</v>
      </c>
      <c r="N6" s="23" t="str">
        <f t="shared" ref="N6:N7" si="3">",""initial_program"":'''',""disable_copy"":false,""drive_name"":''Shared'',""enable_full_window_drag"":false,""console"":false,""force_lossless"":false,""enable_menu_animations"":false"</f>
        <v>,"initial_program":'''',"disable_copy":false,"drive_name":''Shared'',"enable_full_window_drag":false,"console":false,"force_lossless":false,"enable_menu_animations":false</v>
      </c>
      <c r="O6" s="23" t="str">
        <f t="shared" ref="O6:O7" si="4">",""enable_font_smoothing"":true,""remote_app"":''''"</f>
        <v>,"enable_font_smoothing":true,"remote_app":''''</v>
      </c>
      <c r="P6" s="23" t="str">
        <f t="shared" ref="P6:P7" si="5">"CALL add_remote_desktop('"&amp;A6&amp;"','{"&amp;K6&amp;L6&amp;M6&amp;N6&amp;O6&amp;"}');"</f>
        <v>CALL add_remote_desktop('sshwithpw','{"_protocol":''rdp'',"hostname":''localhost'', "port":2219,"_credentials_required":FALSE,"password":''rootpw'',"username":''root'',"domain":'''',"_record_session":TRUE,"enable_wallpaper":true,"disable_download":true,"dpi":null,"color_depth":16,"server_layout":'''',"ignore_cert":true,"enable_drive":true,"width":1024,"normalize_clipboard":''windows'',"remote_app_dir":'''',"enable_theming":false,"remote_app_args":'''',"enable_desktop_composition":false,"_allow_resize":true,"disable_paste":false,"height":768,"disable_upload":true,"security":''any'',"initial_program":'''',"disable_copy":false,"drive_name":''Shared'',"enable_full_window_drag":false,"console":false,"force_lossless":false,"enable_menu_animations":false,"enable_font_smoothing":true,"remote_app":''''}');</v>
      </c>
      <c r="Q6" s="23" t="str">
        <f>"CALL delete_remote_desktop('"&amp;A6&amp;"');"</f>
        <v>CALL delete_remote_desktop('sshwithpw');</v>
      </c>
      <c r="R6" s="23"/>
    </row>
    <row r="7" spans="1:18" ht="156" customHeight="1">
      <c r="A7" s="9" t="s">
        <v>99</v>
      </c>
      <c r="B7" s="9" t="s">
        <v>112</v>
      </c>
      <c r="C7" s="13" t="s">
        <v>95</v>
      </c>
      <c r="D7" s="9">
        <v>22</v>
      </c>
      <c r="E7" s="9" t="b">
        <v>1</v>
      </c>
      <c r="F7" s="9" t="s">
        <v>116</v>
      </c>
      <c r="G7" s="9" t="s">
        <v>92</v>
      </c>
      <c r="H7" s="9"/>
      <c r="I7" s="9" t="b">
        <v>0</v>
      </c>
      <c r="J7" s="9"/>
      <c r="K7" s="23" t="str">
        <f t="shared" si="0"/>
        <v>"_protocol":''vnc'',"hostname":''localhost'', "port":22,"_credentials_required":TRUE,"password":'''',"username":''root'',"domain":''MYDOMAIN'',"_record_session":FALSE,"enable_wallpaper":true,"disable_download":true,"dpi":null,"color_depth":16</v>
      </c>
      <c r="L7" s="23" t="str">
        <f t="shared" si="1"/>
        <v>,"server_layout":'''',"ignore_cert":true,"enable_drive":true,"width":1024,"normalize_clipboard":''windows'',"remote_app_dir":'''',"enable_theming":false</v>
      </c>
      <c r="M7" s="23" t="str">
        <f t="shared" si="2"/>
        <v>,"remote_app_args":'''',"enable_desktop_composition":false,"_allow_resize":true,"disable_paste":false,"height":768,"disable_upload":true,"security":''any''</v>
      </c>
      <c r="N7" s="23" t="str">
        <f t="shared" si="3"/>
        <v>,"initial_program":'''',"disable_copy":false,"drive_name":''Shared'',"enable_full_window_drag":false,"console":false,"force_lossless":false,"enable_menu_animations":false</v>
      </c>
      <c r="O7" s="23" t="str">
        <f t="shared" si="4"/>
        <v>,"enable_font_smoothing":true,"remote_app":''''</v>
      </c>
      <c r="P7" s="23" t="str">
        <f t="shared" si="5"/>
        <v>CALL add_remote_desktop('sshwithkey','{"_protocol":''vnc'',"hostname":''localhost'', "port":22,"_credentials_required":TRUE,"password":'''',"username":''root'',"domain":''MYDOMAIN'',"_record_session":FALSE,"enable_wallpaper":true,"disable_download":true,"dpi":null,"color_depth":16,"server_layout":'''',"ignore_cert":true,"enable_drive":true,"width":1024,"normalize_clipboard":''windows'',"remote_app_dir":'''',"enable_theming":false,"remote_app_args":'''',"enable_desktop_composition":false,"_allow_resize":true,"disable_paste":false,"height":768,"disable_upload":true,"security":''any'',"initial_program":'''',"disable_copy":false,"drive_name":''Shared'',"enable_full_window_drag":false,"console":false,"force_lossless":false,"enable_menu_animations":false,"enable_font_smoothing":true,"remote_app":''''}');</v>
      </c>
      <c r="Q7" s="23" t="str">
        <f>"CALL delete_remote_desktop('"&amp;A7&amp;"');"</f>
        <v>CALL delete_remote_desktop('sshwithkey');</v>
      </c>
      <c r="R7" s="23"/>
    </row>
    <row r="8" spans="1:18" ht="175" customHeight="1">
      <c r="A8" s="9" t="s">
        <v>119</v>
      </c>
      <c r="B8" s="9" t="s">
        <v>111</v>
      </c>
      <c r="C8" s="32" t="s">
        <v>120</v>
      </c>
      <c r="D8" s="13">
        <v>2219</v>
      </c>
      <c r="E8" s="13" t="b">
        <v>1</v>
      </c>
      <c r="F8" s="13"/>
      <c r="G8" s="13" t="s">
        <v>121</v>
      </c>
      <c r="H8" s="13" t="s">
        <v>122</v>
      </c>
      <c r="I8" s="13" t="b">
        <v>1</v>
      </c>
      <c r="J8" s="13"/>
      <c r="K8" s="23" t="str">
        <f>"""_protocol"":''"&amp;B8&amp;"'',""hostname"":''"&amp;C8&amp;"'', ""port"":"&amp;D8&amp;",""_credentials_required"":"&amp;E8&amp;",""password"":''"&amp;H8&amp;"'',""username"":''"&amp;G8&amp;"'',""domain"":''"&amp;F8&amp;"'',""_record_session"":"&amp;I8&amp;",""enable_wallpaper"":true,""disable_download"":true,""dpi"":null,""color_depth"":16"</f>
        <v>"_protocol":''rdp'',"hostname":''10.20.23.1'', "port":2219,"_credentials_required":TRUE,"password":''Mamori2022'',"username":''omasri'',"domain":'''',"_record_session":TRUE,"enable_wallpaper":true,"disable_download":true,"dpi":null,"color_depth":16</v>
      </c>
      <c r="L8" s="23" t="str">
        <f>",""server_layout"":'''',""ignore_cert"":true,""enable_drive"":true,""width"":1024,""normalize_clipboard"":''windows'',""remote_app_dir"":'''',""enable_theming"":false"</f>
        <v>,"server_layout":'''',"ignore_cert":true,"enable_drive":true,"width":1024,"normalize_clipboard":''windows'',"remote_app_dir":'''',"enable_theming":false</v>
      </c>
      <c r="M8" s="23" t="str">
        <f>",""remote_app_args"":'''',""enable_desktop_composition"":false,""_allow_resize"":true,""disable_paste"":false,""height"":768,""disable_upload"":true,""security"":''any''"</f>
        <v>,"remote_app_args":'''',"enable_desktop_composition":false,"_allow_resize":true,"disable_paste":false,"height":768,"disable_upload":true,"security":''any''</v>
      </c>
      <c r="N8" s="23" t="str">
        <f>",""initial_program"":'''',""disable_copy"":false,""drive_name"":''Shared'',""enable_full_window_drag"":false,""console"":false,""force_lossless"":false,""enable_menu_animations"":false"</f>
        <v>,"initial_program":'''',"disable_copy":false,"drive_name":''Shared'',"enable_full_window_drag":false,"console":false,"force_lossless":false,"enable_menu_animations":false</v>
      </c>
      <c r="O8" s="23" t="str">
        <f>",""enable_font_smoothing"":true,""remote_app"":''''"</f>
        <v>,"enable_font_smoothing":true,"remote_app":''''</v>
      </c>
      <c r="P8" s="23" t="str">
        <f>"CALL add_remote_desktop('"&amp;A8&amp;"','{"&amp;K8&amp;L8&amp;M8&amp;N8&amp;O8&amp;"}');"</f>
        <v>CALL add_remote_desktop('TEST01','{"_protocol":''rdp'',"hostname":''10.20.23.1'', "port":2219,"_credentials_required":TRUE,"password":''Mamori2022'',"username":''omasri'',"domain":'''',"_record_session":TRUE,"enable_wallpaper":true,"disable_download":true,"dpi":null,"color_depth":16,"server_layout":'''',"ignore_cert":true,"enable_drive":true,"width":1024,"normalize_clipboard":''windows'',"remote_app_dir":'''',"enable_theming":false,"remote_app_args":'''',"enable_desktop_composition":false,"_allow_resize":true,"disable_paste":false,"height":768,"disable_upload":true,"security":''any'',"initial_program":'''',"disable_copy":false,"drive_name":''Shared'',"enable_full_window_drag":false,"console":false,"force_lossless":false,"enable_menu_animations":false,"enable_font_smoothing":true,"remote_app":''''}');</v>
      </c>
      <c r="Q8" s="23" t="str">
        <f>"CALL delete_remote_desktop('"&amp;A8&amp;"');"</f>
        <v>CALL delete_remote_desktop('TEST01');</v>
      </c>
      <c r="R8" s="23"/>
    </row>
  </sheetData>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39F0A-398D-BA4F-ADA3-D673FD216783}">
  <dimension ref="A1:E13"/>
  <sheetViews>
    <sheetView workbookViewId="0">
      <selection activeCell="D14" sqref="D14"/>
    </sheetView>
  </sheetViews>
  <sheetFormatPr baseColWidth="10" defaultRowHeight="16"/>
  <cols>
    <col min="1" max="1" width="27.1640625" customWidth="1"/>
    <col min="2" max="2" width="26" customWidth="1"/>
    <col min="3" max="3" width="26.6640625" customWidth="1"/>
    <col min="4" max="4" width="53" customWidth="1"/>
    <col min="5" max="5" width="30" customWidth="1"/>
  </cols>
  <sheetData>
    <row r="1" spans="1:5" s="13" customFormat="1" ht="19">
      <c r="A1" s="17" t="s">
        <v>146</v>
      </c>
      <c r="C1" s="23"/>
    </row>
    <row r="2" spans="1:5" s="13" customFormat="1" ht="14">
      <c r="A2" s="19" t="s">
        <v>147</v>
      </c>
      <c r="C2" s="23"/>
    </row>
    <row r="3" spans="1:5" s="13" customFormat="1" ht="14">
      <c r="A3" s="20" t="s">
        <v>145</v>
      </c>
      <c r="C3" s="23"/>
    </row>
    <row r="5" spans="1:5" s="13" customFormat="1" ht="15">
      <c r="A5" s="44" t="s">
        <v>87</v>
      </c>
      <c r="B5" s="44" t="s">
        <v>148</v>
      </c>
      <c r="C5" s="44" t="s">
        <v>149</v>
      </c>
      <c r="D5" s="15" t="s">
        <v>64</v>
      </c>
      <c r="E5" s="15" t="s">
        <v>65</v>
      </c>
    </row>
    <row r="6" spans="1:5" s="13" customFormat="1" ht="15">
      <c r="A6" s="9" t="s">
        <v>152</v>
      </c>
      <c r="B6" s="13" t="s">
        <v>150</v>
      </c>
      <c r="C6" s="13" t="s">
        <v>151</v>
      </c>
      <c r="D6" s="23" t="str">
        <f>"create ip resource """&amp;A6&amp;""" "&amp;B6&amp;":"&amp;C6&amp;";"</f>
        <v>create ip resource "TESTNAME" 10.0.0.0/16:22,80,443;</v>
      </c>
      <c r="E6" s="23" t="str">
        <f>"drop ip resource """&amp;A6&amp;""";"</f>
        <v>drop ip resource "TESTNAME";</v>
      </c>
    </row>
    <row r="9" spans="1:5" ht="18">
      <c r="A9" s="37"/>
    </row>
    <row r="13" spans="1:5">
      <c r="A13" s="3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E9E5-0ACF-0145-8CFF-89E8DCB8D42F}">
  <dimension ref="A1:K12"/>
  <sheetViews>
    <sheetView workbookViewId="0">
      <selection activeCell="A5" sqref="A5:I5"/>
    </sheetView>
  </sheetViews>
  <sheetFormatPr baseColWidth="10" defaultRowHeight="16"/>
  <cols>
    <col min="6" max="6" width="20" style="35" customWidth="1"/>
    <col min="7" max="7" width="19.83203125" customWidth="1"/>
    <col min="10" max="10" width="53" customWidth="1"/>
    <col min="11" max="11" width="30" customWidth="1"/>
  </cols>
  <sheetData>
    <row r="1" spans="1:11" s="13" customFormat="1" ht="19">
      <c r="A1" s="17" t="s">
        <v>123</v>
      </c>
      <c r="C1" s="23"/>
      <c r="D1" s="23"/>
      <c r="F1" s="33"/>
    </row>
    <row r="2" spans="1:11" s="13" customFormat="1" ht="14">
      <c r="A2" s="19" t="s">
        <v>124</v>
      </c>
      <c r="C2" s="23"/>
      <c r="D2" s="23"/>
      <c r="F2" s="33"/>
    </row>
    <row r="3" spans="1:11" s="13" customFormat="1" ht="14">
      <c r="A3" s="20" t="s">
        <v>145</v>
      </c>
      <c r="C3" s="23"/>
      <c r="D3" s="23"/>
      <c r="F3" s="33"/>
    </row>
    <row r="5" spans="1:11" s="13" customFormat="1" ht="15">
      <c r="A5" s="44" t="s">
        <v>87</v>
      </c>
      <c r="B5" s="44" t="s">
        <v>126</v>
      </c>
      <c r="C5" s="44" t="s">
        <v>127</v>
      </c>
      <c r="D5" s="44" t="s">
        <v>110</v>
      </c>
      <c r="E5" s="44" t="s">
        <v>128</v>
      </c>
      <c r="F5" s="49" t="s">
        <v>132</v>
      </c>
      <c r="G5" s="44" t="s">
        <v>131</v>
      </c>
      <c r="H5" s="44" t="s">
        <v>129</v>
      </c>
      <c r="I5" s="44" t="s">
        <v>130</v>
      </c>
      <c r="J5" s="15" t="s">
        <v>64</v>
      </c>
      <c r="K5" s="15" t="s">
        <v>65</v>
      </c>
    </row>
    <row r="6" spans="1:11" s="13" customFormat="1" ht="30">
      <c r="A6" s="9" t="s">
        <v>125</v>
      </c>
      <c r="B6" s="13" t="s">
        <v>133</v>
      </c>
      <c r="C6" s="13" t="s">
        <v>134</v>
      </c>
      <c r="D6" s="13" t="s">
        <v>143</v>
      </c>
      <c r="E6" s="13" t="s">
        <v>135</v>
      </c>
      <c r="F6" s="34" t="s">
        <v>136</v>
      </c>
      <c r="G6" s="34" t="s">
        <v>137</v>
      </c>
      <c r="H6" s="13" t="s">
        <v>138</v>
      </c>
      <c r="I6" s="36" t="s">
        <v>11</v>
      </c>
      <c r="J6" s="23" t="str">
        <f>"call create_secret('"&amp;A6&amp;"', '"&amp;E6&amp;"', '"&amp;I6&amp;", '"&amp;B6&amp;"', '"&amp;C6&amp;"', '"&amp;D6&amp;"', false, 'text', '"&amp;F6&amp;"', '"&amp;G6&amp;"', '"&amp;H6&amp;"');"</f>
        <v>call create_secret('thename', 'thevalue', 'desc1, 'theuser', 'thehost', 'ssh', false, 'text', '2025-06-01 00:00', '2026-06-01 00:00', 'thealert');</v>
      </c>
      <c r="K6" s="23" t="str">
        <f>"call  delete_secret(ID);"</f>
        <v>call  delete_secret(ID);</v>
      </c>
    </row>
    <row r="7" spans="1:11" s="13" customFormat="1" ht="29" customHeight="1">
      <c r="A7" s="9" t="s">
        <v>140</v>
      </c>
      <c r="B7" s="9" t="s">
        <v>141</v>
      </c>
      <c r="C7" s="9" t="s">
        <v>142</v>
      </c>
      <c r="D7" s="9" t="s">
        <v>144</v>
      </c>
      <c r="E7" s="9" t="s">
        <v>94</v>
      </c>
      <c r="F7" s="34" t="s">
        <v>136</v>
      </c>
      <c r="G7" s="34" t="s">
        <v>137</v>
      </c>
      <c r="H7" s="9" t="s">
        <v>138</v>
      </c>
      <c r="I7" s="9" t="s">
        <v>139</v>
      </c>
      <c r="J7" s="23" t="str">
        <f>"call create_secret('"&amp;A7&amp;"', '"&amp;E7&amp;"', '"&amp;I7&amp;", '"&amp;B7&amp;"', '"&amp;C7&amp;"', 'ssh', false, 'text', '"&amp;F7&amp;"', '"&amp;G7&amp;"', '"&amp;H7&amp;"');"</f>
        <v>call create_secret('thename2', 'sshkey', 'desc2, 'theuser2', 'thehost2', 'ssh', false, 'text', '2025-06-01 00:00', '2026-06-01 00:00', 'thealert');</v>
      </c>
      <c r="K7" s="23" t="str">
        <f>"call  delete_secret(ID);"</f>
        <v>call  delete_secret(ID);</v>
      </c>
    </row>
    <row r="8" spans="1:11" ht="30">
      <c r="A8" s="9" t="s">
        <v>140</v>
      </c>
      <c r="B8" s="9" t="s">
        <v>141</v>
      </c>
      <c r="C8" s="9" t="s">
        <v>142</v>
      </c>
      <c r="D8" s="9" t="s">
        <v>111</v>
      </c>
      <c r="E8" s="9" t="s">
        <v>94</v>
      </c>
      <c r="F8" s="34" t="s">
        <v>136</v>
      </c>
      <c r="G8" s="34" t="s">
        <v>137</v>
      </c>
      <c r="H8" s="9" t="s">
        <v>138</v>
      </c>
      <c r="I8" s="9" t="s">
        <v>139</v>
      </c>
      <c r="J8" s="23" t="str">
        <f>"call create_secret('"&amp;A8&amp;"', '"&amp;E8&amp;"', '"&amp;I8&amp;", '"&amp;B8&amp;"', '"&amp;C8&amp;"', 'ssh', false, 'text', '"&amp;F8&amp;"', '"&amp;G8&amp;"', '"&amp;H8&amp;"');"</f>
        <v>call create_secret('thename2', 'sshkey', 'desc2, 'theuser2', 'thehost2', 'ssh', false, 'text', '2025-06-01 00:00', '2026-06-01 00:00', 'thealert');</v>
      </c>
      <c r="K8" s="23" t="str">
        <f>"call  delete_secret(ID);"</f>
        <v>call  delete_secret(ID);</v>
      </c>
    </row>
    <row r="9" spans="1:11" ht="30">
      <c r="A9" s="9" t="s">
        <v>140</v>
      </c>
      <c r="B9" s="9" t="s">
        <v>141</v>
      </c>
      <c r="C9" s="9" t="s">
        <v>142</v>
      </c>
      <c r="D9" s="9"/>
      <c r="E9" s="9" t="s">
        <v>94</v>
      </c>
      <c r="F9" s="34" t="s">
        <v>136</v>
      </c>
      <c r="G9" s="34" t="s">
        <v>137</v>
      </c>
      <c r="H9" s="9" t="s">
        <v>138</v>
      </c>
      <c r="I9" s="9" t="s">
        <v>139</v>
      </c>
      <c r="J9" s="23" t="str">
        <f>"call create_secret('"&amp;A9&amp;"', '"&amp;E9&amp;"', '"&amp;I9&amp;", '"&amp;B9&amp;"', '"&amp;C9&amp;"', 'ssh', false, 'text', '"&amp;F9&amp;"', '"&amp;G9&amp;"', '"&amp;H9&amp;"');"</f>
        <v>call create_secret('thename2', 'sshkey', 'desc2, 'theuser2', 'thehost2', 'ssh', false, 'text', '2025-06-01 00:00', '2026-06-01 00:00', 'thealert');</v>
      </c>
      <c r="K9" s="23" t="str">
        <f>"call  delete_secret(ID);"</f>
        <v>call  delete_secret(ID);</v>
      </c>
    </row>
    <row r="12" spans="1:11" ht="18">
      <c r="A12" s="3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9EFC4-8031-724D-BE99-A0F092347FCA}">
  <dimension ref="A1:H17"/>
  <sheetViews>
    <sheetView tabSelected="1" workbookViewId="0">
      <selection activeCell="D22" sqref="D22"/>
    </sheetView>
  </sheetViews>
  <sheetFormatPr baseColWidth="10" defaultRowHeight="16"/>
  <cols>
    <col min="1" max="1" width="23.6640625" customWidth="1"/>
    <col min="2" max="2" width="21.6640625" customWidth="1"/>
    <col min="3" max="3" width="15.83203125" style="41" customWidth="1"/>
    <col min="4" max="4" width="61" bestFit="1" customWidth="1"/>
    <col min="5" max="5" width="30.33203125" style="40" customWidth="1"/>
    <col min="6" max="6" width="24.6640625" customWidth="1"/>
    <col min="7" max="7" width="10.83203125" style="40"/>
    <col min="8" max="8" width="98.1640625" bestFit="1" customWidth="1"/>
  </cols>
  <sheetData>
    <row r="1" spans="1:8" s="13" customFormat="1" ht="19">
      <c r="A1" s="17" t="s">
        <v>156</v>
      </c>
      <c r="C1" s="39"/>
      <c r="D1" s="23"/>
      <c r="E1" s="43"/>
      <c r="G1" s="39"/>
    </row>
    <row r="2" spans="1:8" s="13" customFormat="1" ht="14">
      <c r="A2" s="19" t="s">
        <v>157</v>
      </c>
      <c r="C2" s="39"/>
      <c r="D2" s="23"/>
      <c r="E2" s="43"/>
      <c r="G2" s="39"/>
    </row>
    <row r="3" spans="1:8" s="13" customFormat="1" ht="14">
      <c r="A3" s="20" t="s">
        <v>38</v>
      </c>
      <c r="B3" s="30" t="s">
        <v>158</v>
      </c>
      <c r="C3" s="39"/>
      <c r="D3" s="23"/>
      <c r="E3" s="43"/>
      <c r="G3" s="39"/>
    </row>
    <row r="4" spans="1:8" s="13" customFormat="1" ht="14">
      <c r="C4" s="39"/>
      <c r="D4" s="23"/>
      <c r="E4" s="43"/>
      <c r="G4" s="39"/>
    </row>
    <row r="5" spans="1:8">
      <c r="A5" s="3" t="s">
        <v>2</v>
      </c>
      <c r="B5" s="3" t="s">
        <v>4</v>
      </c>
      <c r="C5" s="3" t="s">
        <v>0</v>
      </c>
      <c r="D5" s="3" t="s">
        <v>5</v>
      </c>
      <c r="E5" s="3" t="s">
        <v>1</v>
      </c>
      <c r="F5" s="3" t="s">
        <v>6</v>
      </c>
      <c r="G5" s="3" t="s">
        <v>7</v>
      </c>
      <c r="H5" s="3" t="s">
        <v>12</v>
      </c>
    </row>
    <row r="6" spans="1:8">
      <c r="A6" s="1" t="s">
        <v>13</v>
      </c>
      <c r="B6" s="1"/>
      <c r="C6" s="5" t="s">
        <v>15</v>
      </c>
      <c r="D6" s="1" t="s">
        <v>8</v>
      </c>
      <c r="E6" s="5" t="s">
        <v>9</v>
      </c>
      <c r="F6" s="1" t="s">
        <v>10</v>
      </c>
      <c r="G6" s="5" t="s">
        <v>11</v>
      </c>
      <c r="H6" s="1" t="str">
        <f>"call create_requestable('"&amp;A6&amp;"','"&amp;B6&amp;"','"&amp;C6&amp;"','"&amp;D6&amp;"','"&amp;E6&amp;"','"&amp;F6&amp;"','"&amp;G6&amp;"');"</f>
        <v>call create_requestable('SSH LOGIN','','MySSH','SSH,SFTP','mygranteeroleoruser','default_resource_policy','desc1');</v>
      </c>
    </row>
    <row r="7" spans="1:8">
      <c r="A7" s="2" t="s">
        <v>14</v>
      </c>
      <c r="B7" s="1"/>
      <c r="C7" s="5" t="s">
        <v>3</v>
      </c>
      <c r="D7" s="2" t="s">
        <v>16</v>
      </c>
      <c r="E7" s="5" t="s">
        <v>9</v>
      </c>
      <c r="F7" s="1" t="s">
        <v>10</v>
      </c>
      <c r="G7" s="5" t="s">
        <v>11</v>
      </c>
      <c r="H7" s="1" t="str">
        <f>"call create_requestable('"&amp;A7&amp;"','"&amp;B7&amp;"','"&amp;C7&amp;"','"&amp;D7&amp;"','"&amp;E7&amp;"','"&amp;F7&amp;"','"&amp;G7&amp;"');"</f>
        <v>call create_requestable('REMOTE DESKTOP','','MyRDP','RDP,DOWNLOAD,UPLOAD,FETCH CLIPBOARD,SEND CLIPBOARD','mygranteeroleoruser','default_resource_policy','desc1');</v>
      </c>
    </row>
    <row r="8" spans="1:8">
      <c r="A8" s="2" t="s">
        <v>17</v>
      </c>
      <c r="B8" s="1"/>
      <c r="C8" s="5" t="s">
        <v>3</v>
      </c>
      <c r="D8" s="2"/>
      <c r="E8" s="5" t="s">
        <v>9</v>
      </c>
      <c r="F8" s="2" t="s">
        <v>18</v>
      </c>
      <c r="G8" s="5" t="s">
        <v>11</v>
      </c>
      <c r="H8" s="1" t="str">
        <f>"call create_requestable('"&amp;A8&amp;"','"&amp;B8&amp;"','"&amp;C8&amp;"','"&amp;D8&amp;"','"&amp;E8&amp;"','"&amp;F8&amp;"','"&amp;G8&amp;"');"</f>
        <v>call create_requestable('ROLE','','MyRDP','','mygranteeroleoruser','default_role_resource_policy','desc1');</v>
      </c>
    </row>
    <row r="9" spans="1:8">
      <c r="A9" t="s">
        <v>78</v>
      </c>
      <c r="B9" s="4" t="s">
        <v>79</v>
      </c>
      <c r="C9" s="4" t="s">
        <v>40</v>
      </c>
      <c r="D9" t="s">
        <v>80</v>
      </c>
      <c r="E9" s="5" t="s">
        <v>9</v>
      </c>
      <c r="F9" s="2" t="s">
        <v>81</v>
      </c>
      <c r="G9" s="5" t="s">
        <v>11</v>
      </c>
      <c r="H9" s="1" t="str">
        <f>"call create_requestable('"&amp;A9&amp;"','"&amp;B9&amp;"','"&amp;C9&amp;"','"&amp;D9&amp;"','"&amp;E9&amp;"','"&amp;F9&amp;"','"&amp;G9&amp;"');"</f>
        <v>call create_requestable('DATASOURCE','seed01','MyDS','CREDENTIAL USAGE','mygranteeroleoruser','default_db_resource_policy','desc1');</v>
      </c>
    </row>
    <row r="10" spans="1:8">
      <c r="A10" t="s">
        <v>82</v>
      </c>
      <c r="B10" s="31" t="s">
        <v>86</v>
      </c>
      <c r="C10" s="4" t="s">
        <v>83</v>
      </c>
      <c r="D10" t="s">
        <v>84</v>
      </c>
      <c r="E10" s="5" t="s">
        <v>9</v>
      </c>
      <c r="F10" s="2" t="s">
        <v>85</v>
      </c>
      <c r="G10" s="5" t="s">
        <v>11</v>
      </c>
      <c r="H10" s="1" t="str">
        <f>"call create_requestable('"&amp;A10&amp;"','"&amp;B10&amp;"','"&amp;C10&amp;"','"&amp;D10&amp;"','"&amp;E10&amp;"','"&amp;F10&amp;"','"&amp;G10&amp;"');"</f>
        <v>call create_requestable('HTTP RESOURCE','credential_reference','MySite','HTTP ACCESS','mygranteeroleoruser','default_web_resource_policy','desc1');</v>
      </c>
    </row>
    <row r="17" spans="3:3">
      <c r="C17" s="42"/>
    </row>
  </sheetData>
  <hyperlinks>
    <hyperlink ref="B10" r:id="rId1" display="cred@mysite" xr:uid="{AB8484F7-30CD-144D-9D12-D782EAA7E5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Role</vt:lpstr>
      <vt:lpstr>grant role</vt:lpstr>
      <vt:lpstr>datasource</vt:lpstr>
      <vt:lpstr>datasource credential</vt:lpstr>
      <vt:lpstr>datasource credential grant</vt:lpstr>
      <vt:lpstr>ssh login</vt:lpstr>
      <vt:lpstr>remote desktop</vt:lpstr>
      <vt:lpstr>ip resource</vt:lpstr>
      <vt:lpstr>secret</vt:lpstr>
      <vt:lpstr>requestable grant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masri</dc:creator>
  <cp:lastModifiedBy>Omar masri</cp:lastModifiedBy>
  <dcterms:created xsi:type="dcterms:W3CDTF">2025-02-26T06:52:59Z</dcterms:created>
  <dcterms:modified xsi:type="dcterms:W3CDTF">2025-03-03T09:13:56Z</dcterms:modified>
</cp:coreProperties>
</file>